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Dati ciclo" sheetId="1" r:id="rId1"/>
    <sheet name="Tabella" sheetId="2" r:id="rId2"/>
    <sheet name="Istruzioni" sheetId="3" r:id="rId3"/>
  </sheets>
  <definedNames/>
  <calcPr fullCalcOnLoad="1"/>
</workbook>
</file>

<file path=xl/sharedStrings.xml><?xml version="1.0" encoding="utf-8"?>
<sst xmlns="http://schemas.openxmlformats.org/spreadsheetml/2006/main" count="142" uniqueCount="24">
  <si>
    <t>Primo giorno dell'ultima mestruazione</t>
  </si>
  <si>
    <t>Durata media del ciclo</t>
  </si>
  <si>
    <t>Scarsamente fertile</t>
  </si>
  <si>
    <t>Poco fertile</t>
  </si>
  <si>
    <t>Abbastanza fertile</t>
  </si>
  <si>
    <t>Fertile</t>
  </si>
  <si>
    <t>Molto fertile</t>
  </si>
  <si>
    <t>PM</t>
  </si>
  <si>
    <t>PO</t>
  </si>
  <si>
    <t>Durata fase luteale (inserire solo se si conosce)</t>
  </si>
  <si>
    <t>Dati da inserire</t>
  </si>
  <si>
    <t>Data</t>
  </si>
  <si>
    <t>Fertilità</t>
  </si>
  <si>
    <t>Il tuo ciclo</t>
  </si>
  <si>
    <t>Realizzato da Noski per</t>
  </si>
  <si>
    <t>Mamme Domani</t>
  </si>
  <si>
    <t>NB: i dati della tabella sono indicativi e non devono essere considerati come parere medico.</t>
  </si>
  <si>
    <t>Utilizzare per aumentare le probabilità di concepimento. Non usare per evitare una gravidanza!</t>
  </si>
  <si>
    <t>Inserire i dati del ciclo</t>
  </si>
  <si>
    <t>Durata fase luteale</t>
  </si>
  <si>
    <t>(non obbigatoria, inserire solo se conosciuta)</t>
  </si>
  <si>
    <t>Verificare la fertilità nella tabella</t>
  </si>
  <si>
    <t>NB: Utilizzare per aumentare le probabilità di concepimento.</t>
  </si>
  <si>
    <t>Non utilizzare per evitare una gravidanza!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</si>
</sst>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0"/>
      <color indexed="9"/>
      <name val="Arial"/>
      <family val="0"/>
    </font>
    <font>
      <sz val="12"/>
      <color indexed="57"/>
      <name val="Arial"/>
      <family val="0"/>
    </font>
    <font>
      <sz val="16"/>
      <color indexed="10"/>
      <name val="Arial"/>
      <family val="0"/>
    </font>
    <font>
      <u val="single"/>
      <sz val="12"/>
      <color indexed="5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15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mmedomani.com/forum/" TargetMode="External" /><Relationship Id="rId3" Type="http://schemas.openxmlformats.org/officeDocument/2006/relationships/hyperlink" Target="http://www.mammedomani.com/foru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0</xdr:rowOff>
    </xdr:from>
    <xdr:to>
      <xdr:col>3</xdr:col>
      <xdr:colOff>2019300</xdr:colOff>
      <xdr:row>3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</xdr:row>
      <xdr:rowOff>38100</xdr:rowOff>
    </xdr:from>
    <xdr:to>
      <xdr:col>6</xdr:col>
      <xdr:colOff>600075</xdr:colOff>
      <xdr:row>17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66800"/>
          <a:ext cx="4057650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533400</xdr:colOff>
      <xdr:row>8</xdr:row>
      <xdr:rowOff>142875</xdr:rowOff>
    </xdr:from>
    <xdr:to>
      <xdr:col>7</xdr:col>
      <xdr:colOff>142875</xdr:colOff>
      <xdr:row>12</xdr:row>
      <xdr:rowOff>123825</xdr:rowOff>
    </xdr:to>
    <xdr:sp>
      <xdr:nvSpPr>
        <xdr:cNvPr id="2" name="Oval 2"/>
        <xdr:cNvSpPr>
          <a:spLocks/>
        </xdr:cNvSpPr>
      </xdr:nvSpPr>
      <xdr:spPr>
        <a:xfrm>
          <a:off x="2971800" y="1685925"/>
          <a:ext cx="1438275" cy="628650"/>
        </a:xfrm>
        <a:prstGeom prst="ellips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11</xdr:row>
      <xdr:rowOff>66675</xdr:rowOff>
    </xdr:from>
    <xdr:to>
      <xdr:col>7</xdr:col>
      <xdr:colOff>200025</xdr:colOff>
      <xdr:row>15</xdr:row>
      <xdr:rowOff>47625</xdr:rowOff>
    </xdr:to>
    <xdr:sp>
      <xdr:nvSpPr>
        <xdr:cNvPr id="3" name="Oval 3"/>
        <xdr:cNvSpPr>
          <a:spLocks/>
        </xdr:cNvSpPr>
      </xdr:nvSpPr>
      <xdr:spPr>
        <a:xfrm>
          <a:off x="3028950" y="2095500"/>
          <a:ext cx="1438275" cy="657225"/>
        </a:xfrm>
        <a:prstGeom prst="ellips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14</xdr:row>
      <xdr:rowOff>66675</xdr:rowOff>
    </xdr:from>
    <xdr:to>
      <xdr:col>7</xdr:col>
      <xdr:colOff>152400</xdr:colOff>
      <xdr:row>18</xdr:row>
      <xdr:rowOff>47625</xdr:rowOff>
    </xdr:to>
    <xdr:sp>
      <xdr:nvSpPr>
        <xdr:cNvPr id="4" name="Oval 4"/>
        <xdr:cNvSpPr>
          <a:spLocks/>
        </xdr:cNvSpPr>
      </xdr:nvSpPr>
      <xdr:spPr>
        <a:xfrm>
          <a:off x="2981325" y="2609850"/>
          <a:ext cx="1438275" cy="685800"/>
        </a:xfrm>
        <a:prstGeom prst="ellips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8</xdr:row>
      <xdr:rowOff>76200</xdr:rowOff>
    </xdr:from>
    <xdr:to>
      <xdr:col>7</xdr:col>
      <xdr:colOff>514350</xdr:colOff>
      <xdr:row>9</xdr:row>
      <xdr:rowOff>133350</xdr:rowOff>
    </xdr:to>
    <xdr:sp>
      <xdr:nvSpPr>
        <xdr:cNvPr id="5" name="Line 5"/>
        <xdr:cNvSpPr>
          <a:spLocks/>
        </xdr:cNvSpPr>
      </xdr:nvSpPr>
      <xdr:spPr>
        <a:xfrm flipH="1">
          <a:off x="4400550" y="1619250"/>
          <a:ext cx="381000" cy="21907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180975</xdr:rowOff>
    </xdr:from>
    <xdr:to>
      <xdr:col>8</xdr:col>
      <xdr:colOff>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4533900" y="2371725"/>
          <a:ext cx="342900" cy="1905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16</xdr:row>
      <xdr:rowOff>104775</xdr:rowOff>
    </xdr:from>
    <xdr:to>
      <xdr:col>7</xdr:col>
      <xdr:colOff>600075</xdr:colOff>
      <xdr:row>17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4429125" y="2971800"/>
          <a:ext cx="438150" cy="15240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22</xdr:row>
      <xdr:rowOff>0</xdr:rowOff>
    </xdr:from>
    <xdr:to>
      <xdr:col>12</xdr:col>
      <xdr:colOff>523875</xdr:colOff>
      <xdr:row>44</xdr:row>
      <xdr:rowOff>28575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24300"/>
          <a:ext cx="7762875" cy="3590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medoman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B3" sqref="B3"/>
    </sheetView>
  </sheetViews>
  <sheetFormatPr defaultColWidth="9.140625" defaultRowHeight="12.75"/>
  <cols>
    <col min="1" max="1" width="33.28125" style="0" customWidth="1"/>
    <col min="2" max="2" width="12.7109375" style="0" bestFit="1" customWidth="1"/>
    <col min="3" max="3" width="10.140625" style="0" customWidth="1"/>
    <col min="4" max="4" width="33.421875" style="0" customWidth="1"/>
  </cols>
  <sheetData>
    <row r="1" ht="23.25">
      <c r="A1" s="5" t="s">
        <v>10</v>
      </c>
    </row>
    <row r="2" ht="13.5" thickBot="1"/>
    <row r="3" spans="1:3" ht="30" customHeight="1" thickTop="1">
      <c r="A3" s="2" t="s">
        <v>0</v>
      </c>
      <c r="B3" s="18">
        <v>39222</v>
      </c>
      <c r="C3" s="1"/>
    </row>
    <row r="4" spans="1:4" ht="30" customHeight="1">
      <c r="A4" s="3" t="s">
        <v>1</v>
      </c>
      <c r="B4" s="19">
        <v>28</v>
      </c>
      <c r="D4" t="s">
        <v>14</v>
      </c>
    </row>
    <row r="5" spans="1:4" ht="30" customHeight="1" thickBot="1">
      <c r="A5" s="4" t="s">
        <v>9</v>
      </c>
      <c r="B5" s="20"/>
      <c r="D5" s="15" t="s">
        <v>15</v>
      </c>
    </row>
    <row r="6" ht="13.5" thickTop="1">
      <c r="D6" t="s">
        <v>16</v>
      </c>
    </row>
    <row r="7" spans="1:2" ht="30" customHeight="1">
      <c r="A7" s="5" t="s">
        <v>13</v>
      </c>
      <c r="B7" s="16" t="s">
        <v>17</v>
      </c>
    </row>
    <row r="8" ht="13.5" thickBot="1"/>
    <row r="9" spans="1:4" ht="30" customHeight="1" thickTop="1">
      <c r="A9" s="6" t="s">
        <v>11</v>
      </c>
      <c r="B9" s="7" t="s">
        <v>7</v>
      </c>
      <c r="C9" s="7" t="s">
        <v>8</v>
      </c>
      <c r="D9" s="8" t="s">
        <v>12</v>
      </c>
    </row>
    <row r="10" spans="1:4" ht="12.75">
      <c r="A10" s="9">
        <f>B3</f>
        <v>39222</v>
      </c>
      <c r="B10" s="10">
        <v>1</v>
      </c>
      <c r="C10" s="10">
        <f>IF(AND(B10&gt;(Tabella!C$1),B10&lt;&gt;""),'Dati ciclo'!B10-Tabella!C$1,"")</f>
      </c>
      <c r="D10" s="11" t="str">
        <f>Tabella!D5</f>
        <v>Scarsamente fertile</v>
      </c>
    </row>
    <row r="11" spans="1:4" ht="12.75">
      <c r="A11" s="9">
        <f>IF(B$4&gt;=2,A10+1,"")</f>
        <v>39223</v>
      </c>
      <c r="B11" s="10">
        <f>IF(A11&lt;&gt;"",B10+1,"")</f>
        <v>2</v>
      </c>
      <c r="C11" s="10">
        <f>IF(AND(B11&gt;(Tabella!C$1),B11&lt;&gt;""),'Dati ciclo'!B11-Tabella!C$1,"")</f>
      </c>
      <c r="D11" s="11" t="str">
        <f>Tabella!D6</f>
        <v>Scarsamente fertile</v>
      </c>
    </row>
    <row r="12" spans="1:4" ht="12.75">
      <c r="A12" s="9">
        <f>IF(B$4&gt;=3,A11+1,"")</f>
        <v>39224</v>
      </c>
      <c r="B12" s="10">
        <f aca="true" t="shared" si="0" ref="B12:B69">IF(A12&lt;&gt;"",B11+1,"")</f>
        <v>3</v>
      </c>
      <c r="C12" s="10">
        <f>IF(AND(B12&gt;(Tabella!C$1),B12&lt;&gt;""),'Dati ciclo'!B12-Tabella!C$1,"")</f>
      </c>
      <c r="D12" s="11" t="str">
        <f>Tabella!D7</f>
        <v>Scarsamente fertile</v>
      </c>
    </row>
    <row r="13" spans="1:4" ht="12.75">
      <c r="A13" s="9">
        <f>IF(B$4&gt;=4,A12+1,"")</f>
        <v>39225</v>
      </c>
      <c r="B13" s="10">
        <f t="shared" si="0"/>
        <v>4</v>
      </c>
      <c r="C13" s="10">
        <f>IF(AND(B13&gt;(Tabella!C$1),B13&lt;&gt;""),'Dati ciclo'!B13-Tabella!C$1,"")</f>
      </c>
      <c r="D13" s="11" t="str">
        <f>Tabella!D8</f>
        <v>Scarsamente fertile</v>
      </c>
    </row>
    <row r="14" spans="1:4" ht="12.75">
      <c r="A14" s="9">
        <f>IF(B$4&gt;=5,A13+1,"")</f>
        <v>39226</v>
      </c>
      <c r="B14" s="10">
        <f t="shared" si="0"/>
        <v>5</v>
      </c>
      <c r="C14" s="10">
        <f>IF(AND(B14&gt;(Tabella!C$1),B14&lt;&gt;""),'Dati ciclo'!B14-Tabella!C$1,"")</f>
      </c>
      <c r="D14" s="11" t="str">
        <f>Tabella!D9</f>
        <v>Scarsamente fertile</v>
      </c>
    </row>
    <row r="15" spans="1:4" ht="12.75">
      <c r="A15" s="9">
        <f>IF(B$4&gt;=6,A14+1,"")</f>
        <v>39227</v>
      </c>
      <c r="B15" s="10">
        <f t="shared" si="0"/>
        <v>6</v>
      </c>
      <c r="C15" s="10">
        <f>IF(AND(B15&gt;(Tabella!C$1),B15&lt;&gt;""),'Dati ciclo'!B15-Tabella!C$1,"")</f>
      </c>
      <c r="D15" s="11" t="str">
        <f>Tabella!D10</f>
        <v>Scarsamente fertile</v>
      </c>
    </row>
    <row r="16" spans="1:4" ht="12.75">
      <c r="A16" s="9">
        <f>IF(B$4&gt;=7,A15+1,"")</f>
        <v>39228</v>
      </c>
      <c r="B16" s="10">
        <f t="shared" si="0"/>
        <v>7</v>
      </c>
      <c r="C16" s="10">
        <f>IF(AND(B16&gt;(Tabella!C$1),B16&lt;&gt;""),'Dati ciclo'!B16-Tabella!C$1,"")</f>
      </c>
      <c r="D16" s="11" t="str">
        <f>Tabella!D11</f>
        <v>Scarsamente fertile</v>
      </c>
    </row>
    <row r="17" spans="1:4" ht="12.75">
      <c r="A17" s="9">
        <f>IF(B$4&gt;=8,A16+1,"")</f>
        <v>39229</v>
      </c>
      <c r="B17" s="10">
        <f t="shared" si="0"/>
        <v>8</v>
      </c>
      <c r="C17" s="10">
        <f>IF(AND(B17&gt;(Tabella!C$1),B17&lt;&gt;""),'Dati ciclo'!B17-Tabella!C$1,"")</f>
      </c>
      <c r="D17" s="11" t="str">
        <f>Tabella!D12</f>
        <v>Poco fertile</v>
      </c>
    </row>
    <row r="18" spans="1:4" ht="12.75">
      <c r="A18" s="9">
        <f>IF(B$4&gt;=9,A17+1,"")</f>
        <v>39230</v>
      </c>
      <c r="B18" s="10">
        <f t="shared" si="0"/>
        <v>9</v>
      </c>
      <c r="C18" s="10">
        <f>IF(AND(B18&gt;(Tabella!C$1),B18&lt;&gt;""),'Dati ciclo'!B18-Tabella!C$1,"")</f>
      </c>
      <c r="D18" s="11" t="str">
        <f>Tabella!D13</f>
        <v>Poco fertile</v>
      </c>
    </row>
    <row r="19" spans="1:4" ht="12.75">
      <c r="A19" s="9">
        <f>IF(B$4&gt;=10,A18+1,"")</f>
        <v>39231</v>
      </c>
      <c r="B19" s="10">
        <f t="shared" si="0"/>
        <v>10</v>
      </c>
      <c r="C19" s="10">
        <f>IF(AND(B19&gt;(Tabella!C$1),B19&lt;&gt;""),'Dati ciclo'!B19-Tabella!C$1,"")</f>
      </c>
      <c r="D19" s="11" t="str">
        <f>Tabella!D14</f>
        <v>Abbastanza fertile</v>
      </c>
    </row>
    <row r="20" spans="1:4" ht="12.75">
      <c r="A20" s="9">
        <f>IF(B$4&gt;=11,A19+1,"")</f>
        <v>39232</v>
      </c>
      <c r="B20" s="10">
        <f t="shared" si="0"/>
        <v>11</v>
      </c>
      <c r="C20" s="10">
        <f>IF(AND(B20&gt;(Tabella!C$1),B20&lt;&gt;""),'Dati ciclo'!B20-Tabella!C$1,"")</f>
      </c>
      <c r="D20" s="11" t="str">
        <f>Tabella!D15</f>
        <v>Abbastanza fertile</v>
      </c>
    </row>
    <row r="21" spans="1:4" ht="12.75">
      <c r="A21" s="9">
        <f>IF(B$4&gt;=12,A20+1,"")</f>
        <v>39233</v>
      </c>
      <c r="B21" s="10">
        <f t="shared" si="0"/>
        <v>12</v>
      </c>
      <c r="C21" s="10">
        <f>IF(AND(B21&gt;(Tabella!C$1),B21&lt;&gt;""),'Dati ciclo'!B21-Tabella!C$1,"")</f>
      </c>
      <c r="D21" s="11" t="str">
        <f>Tabella!D16</f>
        <v>Fertile</v>
      </c>
    </row>
    <row r="22" spans="1:4" ht="12.75">
      <c r="A22" s="9">
        <f>IF(B$4&gt;=13,A21+1,"")</f>
        <v>39234</v>
      </c>
      <c r="B22" s="10">
        <f t="shared" si="0"/>
        <v>13</v>
      </c>
      <c r="C22" s="10">
        <f>IF(AND(B22&gt;(Tabella!C$1),B22&lt;&gt;""),'Dati ciclo'!B22-Tabella!C$1,"")</f>
      </c>
      <c r="D22" s="11" t="str">
        <f>Tabella!D17</f>
        <v>Fertile</v>
      </c>
    </row>
    <row r="23" spans="1:4" ht="12.75">
      <c r="A23" s="9">
        <f>IF(B$4&gt;=14,A22+1,"")</f>
        <v>39235</v>
      </c>
      <c r="B23" s="10">
        <f t="shared" si="0"/>
        <v>14</v>
      </c>
      <c r="C23" s="10">
        <f>IF(AND(B23&gt;(Tabella!C$1),B23&lt;&gt;""),'Dati ciclo'!B23-Tabella!C$1,"")</f>
      </c>
      <c r="D23" s="11" t="str">
        <f>Tabella!D18</f>
        <v>Molto fertile</v>
      </c>
    </row>
    <row r="24" spans="1:4" ht="12.75">
      <c r="A24" s="9">
        <f>IF(B$4&gt;=15,A23+1,"")</f>
        <v>39236</v>
      </c>
      <c r="B24" s="10">
        <f t="shared" si="0"/>
        <v>15</v>
      </c>
      <c r="C24" s="10">
        <f>IF(AND(B24&gt;(Tabella!C$1),B24&lt;&gt;""),'Dati ciclo'!B24-Tabella!C$1,"")</f>
        <v>1</v>
      </c>
      <c r="D24" s="11" t="str">
        <f>Tabella!D19</f>
        <v>Fertile</v>
      </c>
    </row>
    <row r="25" spans="1:4" ht="12.75">
      <c r="A25" s="9">
        <f>IF(B$4&gt;=16,A24+1,"")</f>
        <v>39237</v>
      </c>
      <c r="B25" s="10">
        <f t="shared" si="0"/>
        <v>16</v>
      </c>
      <c r="C25" s="10">
        <f>IF(AND(B25&gt;(Tabella!C$1),B25&lt;&gt;""),'Dati ciclo'!B25-Tabella!C$1,"")</f>
        <v>2</v>
      </c>
      <c r="D25" s="11" t="str">
        <f>Tabella!D20</f>
        <v>Fertile</v>
      </c>
    </row>
    <row r="26" spans="1:4" ht="12.75">
      <c r="A26" s="9">
        <f>IF(B$4&gt;=17,A25+1,"")</f>
        <v>39238</v>
      </c>
      <c r="B26" s="10">
        <f t="shared" si="0"/>
        <v>17</v>
      </c>
      <c r="C26" s="10">
        <f>IF(AND(B26&gt;(Tabella!C$1),B26&lt;&gt;""),'Dati ciclo'!B26-Tabella!C$1,"")</f>
        <v>3</v>
      </c>
      <c r="D26" s="11" t="str">
        <f>Tabella!D21</f>
        <v>Abbastanza fertile</v>
      </c>
    </row>
    <row r="27" spans="1:4" ht="12.75">
      <c r="A27" s="9">
        <f>IF(B$4&gt;=18,A26+1,"")</f>
        <v>39239</v>
      </c>
      <c r="B27" s="10">
        <f t="shared" si="0"/>
        <v>18</v>
      </c>
      <c r="C27" s="10">
        <f>IF(AND(B27&gt;(Tabella!C$1),B27&lt;&gt;""),'Dati ciclo'!B27-Tabella!C$1,"")</f>
        <v>4</v>
      </c>
      <c r="D27" s="11" t="str">
        <f>Tabella!D22</f>
        <v>Abbastanza fertile</v>
      </c>
    </row>
    <row r="28" spans="1:4" ht="12.75">
      <c r="A28" s="9">
        <f>IF(B$4&gt;=19,A27+1,"")</f>
        <v>39240</v>
      </c>
      <c r="B28" s="10">
        <f t="shared" si="0"/>
        <v>19</v>
      </c>
      <c r="C28" s="10">
        <f>IF(AND(B28&gt;(Tabella!C$1),B28&lt;&gt;""),'Dati ciclo'!B28-Tabella!C$1,"")</f>
        <v>5</v>
      </c>
      <c r="D28" s="11" t="str">
        <f>Tabella!D23</f>
        <v>Poco fertile</v>
      </c>
    </row>
    <row r="29" spans="1:4" ht="12.75">
      <c r="A29" s="9">
        <f>IF(B$4&gt;=20,A28+1,"")</f>
        <v>39241</v>
      </c>
      <c r="B29" s="10">
        <f t="shared" si="0"/>
        <v>20</v>
      </c>
      <c r="C29" s="10">
        <f>IF(AND(B29&gt;(Tabella!C$1),B29&lt;&gt;""),'Dati ciclo'!B29-Tabella!C$1,"")</f>
        <v>6</v>
      </c>
      <c r="D29" s="11" t="str">
        <f>Tabella!D24</f>
        <v>Poco fertile</v>
      </c>
    </row>
    <row r="30" spans="1:4" ht="12.75">
      <c r="A30" s="9">
        <f>IF(B$4&gt;=21,A29+1,"")</f>
        <v>39242</v>
      </c>
      <c r="B30" s="10">
        <f t="shared" si="0"/>
        <v>21</v>
      </c>
      <c r="C30" s="10">
        <f>IF(AND(B30&gt;(Tabella!C$1),B30&lt;&gt;""),'Dati ciclo'!B30-Tabella!C$1,"")</f>
        <v>7</v>
      </c>
      <c r="D30" s="11" t="str">
        <f>Tabella!D25</f>
        <v>Scarsamente fertile</v>
      </c>
    </row>
    <row r="31" spans="1:4" ht="12.75">
      <c r="A31" s="9">
        <f>IF(B$4&gt;=22,A30+1,"")</f>
        <v>39243</v>
      </c>
      <c r="B31" s="10">
        <f t="shared" si="0"/>
        <v>22</v>
      </c>
      <c r="C31" s="10">
        <f>IF(AND(B31&gt;(Tabella!C$1),B31&lt;&gt;""),'Dati ciclo'!B31-Tabella!C$1,"")</f>
        <v>8</v>
      </c>
      <c r="D31" s="11" t="str">
        <f>Tabella!D26</f>
        <v>Scarsamente fertile</v>
      </c>
    </row>
    <row r="32" spans="1:4" ht="12.75">
      <c r="A32" s="9">
        <f>IF(B$4&gt;=23,A31+1,"")</f>
        <v>39244</v>
      </c>
      <c r="B32" s="10">
        <f t="shared" si="0"/>
        <v>23</v>
      </c>
      <c r="C32" s="10">
        <f>IF(AND(B32&gt;(Tabella!C$1),B32&lt;&gt;""),'Dati ciclo'!B32-Tabella!C$1,"")</f>
        <v>9</v>
      </c>
      <c r="D32" s="11" t="str">
        <f>Tabella!D27</f>
        <v>Scarsamente fertile</v>
      </c>
    </row>
    <row r="33" spans="1:4" ht="12.75">
      <c r="A33" s="9">
        <f>IF(B$4&gt;=24,A32+1,"")</f>
        <v>39245</v>
      </c>
      <c r="B33" s="10">
        <f t="shared" si="0"/>
        <v>24</v>
      </c>
      <c r="C33" s="10">
        <f>IF(AND(B33&gt;(Tabella!C$1),B33&lt;&gt;""),'Dati ciclo'!B33-Tabella!C$1,"")</f>
        <v>10</v>
      </c>
      <c r="D33" s="11" t="str">
        <f>Tabella!D28</f>
        <v>Scarsamente fertile</v>
      </c>
    </row>
    <row r="34" spans="1:4" ht="12.75">
      <c r="A34" s="9">
        <f>IF(B$4&gt;=25,A33+1,"")</f>
        <v>39246</v>
      </c>
      <c r="B34" s="10">
        <f t="shared" si="0"/>
        <v>25</v>
      </c>
      <c r="C34" s="10">
        <f>IF(AND(B34&gt;(Tabella!C$1),B34&lt;&gt;""),'Dati ciclo'!B34-Tabella!C$1,"")</f>
        <v>11</v>
      </c>
      <c r="D34" s="11" t="str">
        <f>Tabella!D29</f>
        <v>Scarsamente fertile</v>
      </c>
    </row>
    <row r="35" spans="1:4" ht="12.75">
      <c r="A35" s="9">
        <f>IF(B$4&gt;=26,A34+1,"")</f>
        <v>39247</v>
      </c>
      <c r="B35" s="10">
        <f t="shared" si="0"/>
        <v>26</v>
      </c>
      <c r="C35" s="10">
        <f>IF(AND(B35&gt;(Tabella!C$1),B35&lt;&gt;""),'Dati ciclo'!B35-Tabella!C$1,"")</f>
        <v>12</v>
      </c>
      <c r="D35" s="11" t="str">
        <f>Tabella!D30</f>
        <v>Scarsamente fertile</v>
      </c>
    </row>
    <row r="36" spans="1:4" ht="12.75">
      <c r="A36" s="9">
        <f>IF(B$4&gt;=27,A35+1,"")</f>
        <v>39248</v>
      </c>
      <c r="B36" s="10">
        <f t="shared" si="0"/>
        <v>27</v>
      </c>
      <c r="C36" s="10">
        <f>IF(AND(B36&gt;(Tabella!C$1),B36&lt;&gt;""),'Dati ciclo'!B36-Tabella!C$1,"")</f>
        <v>13</v>
      </c>
      <c r="D36" s="11" t="str">
        <f>Tabella!D31</f>
        <v>Scarsamente fertile</v>
      </c>
    </row>
    <row r="37" spans="1:4" ht="12.75">
      <c r="A37" s="9">
        <f>IF(B$4&gt;=28,A36+1,"")</f>
        <v>39249</v>
      </c>
      <c r="B37" s="10">
        <f t="shared" si="0"/>
        <v>28</v>
      </c>
      <c r="C37" s="10">
        <f>IF(AND(B37&gt;(Tabella!C$1),B37&lt;&gt;""),'Dati ciclo'!B37-Tabella!C$1,"")</f>
        <v>14</v>
      </c>
      <c r="D37" s="11" t="str">
        <f>Tabella!D32</f>
        <v>Scarsamente fertile</v>
      </c>
    </row>
    <row r="38" spans="1:4" ht="12.75">
      <c r="A38" s="9">
        <f>IF(B$4&gt;=29,A37+1,"")</f>
      </c>
      <c r="B38" s="10">
        <f t="shared" si="0"/>
      </c>
      <c r="C38" s="10">
        <f>IF(AND(B38&gt;(Tabella!C$1),B38&lt;&gt;""),'Dati ciclo'!B38-Tabella!C$1,"")</f>
      </c>
      <c r="D38" s="11">
        <f>Tabella!D33</f>
      </c>
    </row>
    <row r="39" spans="1:4" ht="12.75">
      <c r="A39" s="9">
        <f>IF(B$4&gt;=30,A38+1,"")</f>
      </c>
      <c r="B39" s="10">
        <f t="shared" si="0"/>
      </c>
      <c r="C39" s="10">
        <f>IF(AND(B39&gt;(Tabella!C$1),B39&lt;&gt;""),'Dati ciclo'!B39-Tabella!C$1,"")</f>
      </c>
      <c r="D39" s="11">
        <f>Tabella!D34</f>
      </c>
    </row>
    <row r="40" spans="1:4" ht="12.75">
      <c r="A40" s="9">
        <f>IF(B$4&gt;=31,A39+1,"")</f>
      </c>
      <c r="B40" s="10">
        <f t="shared" si="0"/>
      </c>
      <c r="C40" s="10">
        <f>IF(AND(B40&gt;(Tabella!C$1),B40&lt;&gt;""),'Dati ciclo'!B40-Tabella!C$1,"")</f>
      </c>
      <c r="D40" s="11">
        <f>Tabella!D35</f>
      </c>
    </row>
    <row r="41" spans="1:4" ht="12.75">
      <c r="A41" s="9">
        <f>IF(B$4&gt;=32,A40+1,"")</f>
      </c>
      <c r="B41" s="10">
        <f t="shared" si="0"/>
      </c>
      <c r="C41" s="10">
        <f>IF(AND(B41&gt;(Tabella!C$1),B41&lt;&gt;""),'Dati ciclo'!B41-Tabella!C$1,"")</f>
      </c>
      <c r="D41" s="11">
        <f>Tabella!D36</f>
      </c>
    </row>
    <row r="42" spans="1:4" ht="12.75">
      <c r="A42" s="9">
        <f>IF(B$4&gt;=33,A41+1,"")</f>
      </c>
      <c r="B42" s="10">
        <f t="shared" si="0"/>
      </c>
      <c r="C42" s="10">
        <f>IF(AND(B42&gt;(Tabella!C$1),B42&lt;&gt;""),'Dati ciclo'!B42-Tabella!C$1,"")</f>
      </c>
      <c r="D42" s="11">
        <f>Tabella!D37</f>
      </c>
    </row>
    <row r="43" spans="1:4" ht="12.75">
      <c r="A43" s="9">
        <f>IF(B$4&gt;=34,A42+1,"")</f>
      </c>
      <c r="B43" s="10">
        <f t="shared" si="0"/>
      </c>
      <c r="C43" s="10">
        <f>IF(AND(B43&gt;(Tabella!C$1),B43&lt;&gt;""),'Dati ciclo'!B43-Tabella!C$1,"")</f>
      </c>
      <c r="D43" s="11">
        <f>Tabella!D38</f>
      </c>
    </row>
    <row r="44" spans="1:4" ht="12.75">
      <c r="A44" s="9">
        <f>IF(B$4&gt;=35,A43+1,"")</f>
      </c>
      <c r="B44" s="10">
        <f t="shared" si="0"/>
      </c>
      <c r="C44" s="10">
        <f>IF(AND(B44&gt;(Tabella!C$1),B44&lt;&gt;""),'Dati ciclo'!B44-Tabella!C$1,"")</f>
      </c>
      <c r="D44" s="11">
        <f>Tabella!D39</f>
      </c>
    </row>
    <row r="45" spans="1:4" ht="12.75">
      <c r="A45" s="9">
        <f>IF(B$4&gt;=36,A44+1,"")</f>
      </c>
      <c r="B45" s="10">
        <f t="shared" si="0"/>
      </c>
      <c r="C45" s="10">
        <f>IF(AND(B45&gt;(Tabella!C$1),B45&lt;&gt;""),'Dati ciclo'!B45-Tabella!C$1,"")</f>
      </c>
      <c r="D45" s="11">
        <f>Tabella!D40</f>
      </c>
    </row>
    <row r="46" spans="1:4" ht="12.75">
      <c r="A46" s="9">
        <f>IF(B$4&gt;=37,A45+1,"")</f>
      </c>
      <c r="B46" s="10">
        <f t="shared" si="0"/>
      </c>
      <c r="C46" s="10">
        <f>IF(AND(B46&gt;(Tabella!C$1),B46&lt;&gt;""),'Dati ciclo'!B46-Tabella!C$1,"")</f>
      </c>
      <c r="D46" s="11">
        <f>Tabella!D41</f>
      </c>
    </row>
    <row r="47" spans="1:4" ht="12.75">
      <c r="A47" s="9">
        <f>IF(B$4&gt;=38,A46+1,"")</f>
      </c>
      <c r="B47" s="10">
        <f t="shared" si="0"/>
      </c>
      <c r="C47" s="10">
        <f>IF(AND(B47&gt;(Tabella!C$1),B47&lt;&gt;""),'Dati ciclo'!B47-Tabella!C$1,"")</f>
      </c>
      <c r="D47" s="11">
        <f>Tabella!D42</f>
      </c>
    </row>
    <row r="48" spans="1:4" ht="12.75">
      <c r="A48" s="9">
        <f>IF(B$4&gt;=39,A47+1,"")</f>
      </c>
      <c r="B48" s="10">
        <f t="shared" si="0"/>
      </c>
      <c r="C48" s="10">
        <f>IF(AND(B48&gt;(Tabella!C$1),B48&lt;&gt;""),'Dati ciclo'!B48-Tabella!C$1,"")</f>
      </c>
      <c r="D48" s="11">
        <f>Tabella!D43</f>
      </c>
    </row>
    <row r="49" spans="1:4" ht="12.75">
      <c r="A49" s="9">
        <f>IF(B$4&gt;=40,A48+1,"")</f>
      </c>
      <c r="B49" s="10">
        <f t="shared" si="0"/>
      </c>
      <c r="C49" s="10">
        <f>IF(AND(B49&gt;(Tabella!C$1),B49&lt;&gt;""),'Dati ciclo'!B49-Tabella!C$1,"")</f>
      </c>
      <c r="D49" s="11">
        <f>Tabella!D44</f>
      </c>
    </row>
    <row r="50" spans="1:4" ht="12.75">
      <c r="A50" s="9">
        <f>IF(B$4&gt;=41,A49+1,"")</f>
      </c>
      <c r="B50" s="10">
        <f t="shared" si="0"/>
      </c>
      <c r="C50" s="10">
        <f>IF(AND(B50&gt;(Tabella!C$1),B50&lt;&gt;""),'Dati ciclo'!B50-Tabella!C$1,"")</f>
      </c>
      <c r="D50" s="11">
        <f>Tabella!D45</f>
      </c>
    </row>
    <row r="51" spans="1:4" ht="12.75">
      <c r="A51" s="9">
        <f>IF(B$4&gt;=42,A50+1,"")</f>
      </c>
      <c r="B51" s="10">
        <f t="shared" si="0"/>
      </c>
      <c r="C51" s="10">
        <f>IF(AND(B51&gt;(Tabella!C$1),B51&lt;&gt;""),'Dati ciclo'!B51-Tabella!C$1,"")</f>
      </c>
      <c r="D51" s="11">
        <f>Tabella!D46</f>
      </c>
    </row>
    <row r="52" spans="1:4" ht="12.75">
      <c r="A52" s="9">
        <f>IF(B$4&gt;=43,A51+1,"")</f>
      </c>
      <c r="B52" s="10">
        <f t="shared" si="0"/>
      </c>
      <c r="C52" s="10">
        <f>IF(AND(B52&gt;(Tabella!C$1),B52&lt;&gt;""),'Dati ciclo'!B52-Tabella!C$1,"")</f>
      </c>
      <c r="D52" s="11">
        <f>Tabella!D47</f>
      </c>
    </row>
    <row r="53" spans="1:4" ht="12.75">
      <c r="A53" s="9">
        <f>IF(B$4&gt;=44,A52+1,"")</f>
      </c>
      <c r="B53" s="10">
        <f t="shared" si="0"/>
      </c>
      <c r="C53" s="10">
        <f>IF(AND(B53&gt;(Tabella!C$1),B53&lt;&gt;""),'Dati ciclo'!B53-Tabella!C$1,"")</f>
      </c>
      <c r="D53" s="11">
        <f>Tabella!D48</f>
      </c>
    </row>
    <row r="54" spans="1:4" ht="12.75">
      <c r="A54" s="9">
        <f>IF(B$4&gt;=45,A53+1,"")</f>
      </c>
      <c r="B54" s="10">
        <f t="shared" si="0"/>
      </c>
      <c r="C54" s="10">
        <f>IF(AND(B54&gt;(Tabella!C$1),B54&lt;&gt;""),'Dati ciclo'!B54-Tabella!C$1,"")</f>
      </c>
      <c r="D54" s="11">
        <f>Tabella!D49</f>
      </c>
    </row>
    <row r="55" spans="1:4" ht="12.75">
      <c r="A55" s="9">
        <f>IF(B$4&gt;=46,A54+1,"")</f>
      </c>
      <c r="B55" s="10">
        <f t="shared" si="0"/>
      </c>
      <c r="C55" s="10">
        <f>IF(AND(B55&gt;(Tabella!C$1),B55&lt;&gt;""),'Dati ciclo'!B55-Tabella!C$1,"")</f>
      </c>
      <c r="D55" s="11">
        <f>Tabella!D50</f>
      </c>
    </row>
    <row r="56" spans="1:4" ht="12.75">
      <c r="A56" s="9">
        <f>IF(B$4&gt;=47,A55+1,"")</f>
      </c>
      <c r="B56" s="10">
        <f t="shared" si="0"/>
      </c>
      <c r="C56" s="10">
        <f>IF(AND(B56&gt;(Tabella!C$1),B56&lt;&gt;""),'Dati ciclo'!B56-Tabella!C$1,"")</f>
      </c>
      <c r="D56" s="11">
        <f>Tabella!D51</f>
      </c>
    </row>
    <row r="57" spans="1:4" ht="12.75">
      <c r="A57" s="9">
        <f>IF(B$4&gt;=48,A56+1,"")</f>
      </c>
      <c r="B57" s="10">
        <f t="shared" si="0"/>
      </c>
      <c r="C57" s="10">
        <f>IF(AND(B57&gt;(Tabella!C$1),B57&lt;&gt;""),'Dati ciclo'!B57-Tabella!C$1,"")</f>
      </c>
      <c r="D57" s="11">
        <f>Tabella!D52</f>
      </c>
    </row>
    <row r="58" spans="1:4" ht="12.75">
      <c r="A58" s="9">
        <f>IF(B$4&gt;=49,A57+1,"")</f>
      </c>
      <c r="B58" s="10">
        <f t="shared" si="0"/>
      </c>
      <c r="C58" s="10">
        <f>IF(AND(B58&gt;(Tabella!C$1),B58&lt;&gt;""),'Dati ciclo'!B58-Tabella!C$1,"")</f>
      </c>
      <c r="D58" s="11">
        <f>Tabella!D53</f>
      </c>
    </row>
    <row r="59" spans="1:4" ht="12.75">
      <c r="A59" s="9">
        <f>IF(B$4&gt;=50,A58+1,"")</f>
      </c>
      <c r="B59" s="10">
        <f t="shared" si="0"/>
      </c>
      <c r="C59" s="10">
        <f>IF(AND(B59&gt;(Tabella!C$1),B59&lt;&gt;""),'Dati ciclo'!B59-Tabella!C$1,"")</f>
      </c>
      <c r="D59" s="11">
        <f>Tabella!D54</f>
      </c>
    </row>
    <row r="60" spans="1:4" ht="12.75">
      <c r="A60" s="9">
        <f>IF(B$4&gt;=51,A59+1,"")</f>
      </c>
      <c r="B60" s="10">
        <f t="shared" si="0"/>
      </c>
      <c r="C60" s="10">
        <f>IF(AND(B60&gt;(Tabella!C$1),B60&lt;&gt;""),'Dati ciclo'!B60-Tabella!C$1,"")</f>
      </c>
      <c r="D60" s="11">
        <f>Tabella!D55</f>
      </c>
    </row>
    <row r="61" spans="1:4" ht="12.75">
      <c r="A61" s="9">
        <f>IF(B$4&gt;=52,A60+1,"")</f>
      </c>
      <c r="B61" s="10">
        <f t="shared" si="0"/>
      </c>
      <c r="C61" s="10">
        <f>IF(AND(B61&gt;(Tabella!C$1),B61&lt;&gt;""),'Dati ciclo'!B61-Tabella!C$1,"")</f>
      </c>
      <c r="D61" s="11">
        <f>Tabella!D56</f>
      </c>
    </row>
    <row r="62" spans="1:4" ht="12.75">
      <c r="A62" s="9">
        <f>IF(B$4&gt;=53,A61+1,"")</f>
      </c>
      <c r="B62" s="10">
        <f t="shared" si="0"/>
      </c>
      <c r="C62" s="10">
        <f>IF(AND(B62&gt;(Tabella!C$1),B62&lt;&gt;""),'Dati ciclo'!B62-Tabella!C$1,"")</f>
      </c>
      <c r="D62" s="11">
        <f>Tabella!D57</f>
      </c>
    </row>
    <row r="63" spans="1:4" ht="12.75">
      <c r="A63" s="9">
        <f>IF(B$4&gt;=54,A62+1,"")</f>
      </c>
      <c r="B63" s="10">
        <f t="shared" si="0"/>
      </c>
      <c r="C63" s="10">
        <f>IF(AND(B63&gt;(Tabella!C$1),B63&lt;&gt;""),'Dati ciclo'!B63-Tabella!C$1,"")</f>
      </c>
      <c r="D63" s="11">
        <f>Tabella!D58</f>
      </c>
    </row>
    <row r="64" spans="1:4" ht="12.75">
      <c r="A64" s="9">
        <f>IF(B$4&gt;=55,A63+1,"")</f>
      </c>
      <c r="B64" s="10">
        <f t="shared" si="0"/>
      </c>
      <c r="C64" s="10">
        <f>IF(AND(B64&gt;(Tabella!C$1),B64&lt;&gt;""),'Dati ciclo'!B64-Tabella!C$1,"")</f>
      </c>
      <c r="D64" s="11">
        <f>Tabella!D59</f>
      </c>
    </row>
    <row r="65" spans="1:4" ht="12.75">
      <c r="A65" s="9">
        <f>IF(B$4&gt;=56,A64+1,"")</f>
      </c>
      <c r="B65" s="10">
        <f t="shared" si="0"/>
      </c>
      <c r="C65" s="10">
        <f>IF(AND(B65&gt;(Tabella!C$1),B65&lt;&gt;""),'Dati ciclo'!B65-Tabella!C$1,"")</f>
      </c>
      <c r="D65" s="11">
        <f>Tabella!D60</f>
      </c>
    </row>
    <row r="66" spans="1:4" ht="12.75">
      <c r="A66" s="9">
        <f>IF(B$4&gt;=57,A65+1,"")</f>
      </c>
      <c r="B66" s="10">
        <f t="shared" si="0"/>
      </c>
      <c r="C66" s="10">
        <f>IF(AND(B66&gt;(Tabella!C$1),B66&lt;&gt;""),'Dati ciclo'!B66-Tabella!C$1,"")</f>
      </c>
      <c r="D66" s="11">
        <f>Tabella!D61</f>
      </c>
    </row>
    <row r="67" spans="1:4" ht="12.75">
      <c r="A67" s="9">
        <f>IF(B$4&gt;=58,A66+1,"")</f>
      </c>
      <c r="B67" s="10">
        <f t="shared" si="0"/>
      </c>
      <c r="C67" s="10">
        <f>IF(AND(B67&gt;(Tabella!C$1),B67&lt;&gt;""),'Dati ciclo'!B67-Tabella!C$1,"")</f>
      </c>
      <c r="D67" s="11">
        <f>Tabella!D62</f>
      </c>
    </row>
    <row r="68" spans="1:4" ht="12.75">
      <c r="A68" s="9">
        <f>IF(B$4&gt;=59,A67+1,"")</f>
      </c>
      <c r="B68" s="10">
        <f t="shared" si="0"/>
      </c>
      <c r="C68" s="10">
        <f>IF(AND(B68&gt;(Tabella!C$1),B68&lt;&gt;""),'Dati ciclo'!B68-Tabella!C$1,"")</f>
      </c>
      <c r="D68" s="11">
        <f>Tabella!D63</f>
      </c>
    </row>
    <row r="69" spans="1:4" ht="13.5" thickBot="1">
      <c r="A69" s="12">
        <f>IF(B$4&gt;=60,A68+1,"")</f>
      </c>
      <c r="B69" s="13">
        <f t="shared" si="0"/>
      </c>
      <c r="C69" s="13">
        <f>IF(AND(B69&gt;(Tabella!C$1),B69&lt;&gt;""),'Dati ciclo'!B69-Tabella!C$1,"")</f>
      </c>
      <c r="D69" s="14">
        <f>Tabella!D64</f>
      </c>
    </row>
    <row r="70" ht="13.5" thickTop="1">
      <c r="A70" s="1"/>
    </row>
  </sheetData>
  <sheetProtection password="F53E" sheet="1" objects="1" scenarios="1" selectLockedCells="1"/>
  <conditionalFormatting sqref="D1:D4 D6 D8:D65536 C7:I7">
    <cfRule type="cellIs" priority="1" dxfId="0" operator="equal" stopIfTrue="1">
      <formula>"Abbastanza fertile"</formula>
    </cfRule>
    <cfRule type="cellIs" priority="2" dxfId="1" operator="equal" stopIfTrue="1">
      <formula>"Fertile"</formula>
    </cfRule>
    <cfRule type="cellIs" priority="3" dxfId="2" operator="equal" stopIfTrue="1">
      <formula>"Molto fertile"</formula>
    </cfRule>
  </conditionalFormatting>
  <hyperlinks>
    <hyperlink ref="D5" r:id="rId1" tooltip="Vai al portale di Mamme Domani" display="Mamme Domani"/>
  </hyperlinks>
  <printOptions/>
  <pageMargins left="0.16" right="0.36" top="0.51" bottom="1" header="0.24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D1" sqref="D1"/>
    </sheetView>
  </sheetViews>
  <sheetFormatPr defaultColWidth="9.140625" defaultRowHeight="12.75"/>
  <cols>
    <col min="1" max="1" width="9.140625" style="17" customWidth="1"/>
    <col min="2" max="2" width="17.28125" style="17" bestFit="1" customWidth="1"/>
    <col min="3" max="3" width="10.00390625" style="17" bestFit="1" customWidth="1"/>
    <col min="4" max="4" width="17.28125" style="17" bestFit="1" customWidth="1"/>
    <col min="5" max="16384" width="9.140625" style="17" customWidth="1"/>
  </cols>
  <sheetData>
    <row r="1" spans="1:3" ht="12.75">
      <c r="A1" s="17">
        <v>-60</v>
      </c>
      <c r="B1" s="17" t="s">
        <v>2</v>
      </c>
      <c r="C1" s="17">
        <f>IF('Dati ciclo'!B5&lt;&gt;0,'Dati ciclo'!B4-'Dati ciclo'!B5,'Dati ciclo'!B4-14)</f>
        <v>14</v>
      </c>
    </row>
    <row r="2" spans="1:2" ht="12.75">
      <c r="A2" s="17">
        <v>-59</v>
      </c>
      <c r="B2" s="17" t="s">
        <v>2</v>
      </c>
    </row>
    <row r="3" spans="1:2" ht="12.75">
      <c r="A3" s="17">
        <v>-58</v>
      </c>
      <c r="B3" s="17" t="s">
        <v>2</v>
      </c>
    </row>
    <row r="4" spans="1:2" ht="12.75">
      <c r="A4" s="17">
        <v>-57</v>
      </c>
      <c r="B4" s="17" t="s">
        <v>2</v>
      </c>
    </row>
    <row r="5" spans="1:4" ht="12.75">
      <c r="A5" s="17">
        <v>-56</v>
      </c>
      <c r="B5" s="17" t="s">
        <v>2</v>
      </c>
      <c r="C5" s="17">
        <f>IF('Dati ciclo'!A10&lt;&gt;"",'Dati ciclo'!B10-Tabella!C$1,"")</f>
        <v>-13</v>
      </c>
      <c r="D5" s="17" t="str">
        <f>IF('Dati ciclo'!A10&lt;&gt;"",VLOOKUP(C5,Tabella!A$1:B$121,2),"")</f>
        <v>Scarsamente fertile</v>
      </c>
    </row>
    <row r="6" spans="1:4" ht="12.75">
      <c r="A6" s="17">
        <v>-55</v>
      </c>
      <c r="B6" s="17" t="s">
        <v>2</v>
      </c>
      <c r="C6" s="17">
        <f>IF('Dati ciclo'!A11&lt;&gt;"",'Dati ciclo'!B11-Tabella!C$1,"")</f>
        <v>-12</v>
      </c>
      <c r="D6" s="17" t="str">
        <f>IF('Dati ciclo'!A11&lt;&gt;"",VLOOKUP(C6,Tabella!A$1:B$121,2),"")</f>
        <v>Scarsamente fertile</v>
      </c>
    </row>
    <row r="7" spans="1:4" ht="12.75">
      <c r="A7" s="17">
        <v>-54</v>
      </c>
      <c r="B7" s="17" t="s">
        <v>2</v>
      </c>
      <c r="C7" s="17">
        <f>IF('Dati ciclo'!A12&lt;&gt;"",'Dati ciclo'!B12-Tabella!C$1,"")</f>
        <v>-11</v>
      </c>
      <c r="D7" s="17" t="str">
        <f>IF('Dati ciclo'!A12&lt;&gt;"",VLOOKUP(C7,Tabella!A$1:B$121,2),"")</f>
        <v>Scarsamente fertile</v>
      </c>
    </row>
    <row r="8" spans="1:4" ht="12.75">
      <c r="A8" s="17">
        <v>-53</v>
      </c>
      <c r="B8" s="17" t="s">
        <v>2</v>
      </c>
      <c r="C8" s="17">
        <f>IF('Dati ciclo'!A13&lt;&gt;"",'Dati ciclo'!B13-Tabella!C$1,"")</f>
        <v>-10</v>
      </c>
      <c r="D8" s="17" t="str">
        <f>IF('Dati ciclo'!A13&lt;&gt;"",VLOOKUP(C8,Tabella!A$1:B$121,2),"")</f>
        <v>Scarsamente fertile</v>
      </c>
    </row>
    <row r="9" spans="1:4" ht="12.75">
      <c r="A9" s="17">
        <v>-52</v>
      </c>
      <c r="B9" s="17" t="s">
        <v>2</v>
      </c>
      <c r="C9" s="17">
        <f>IF('Dati ciclo'!A14&lt;&gt;"",'Dati ciclo'!B14-Tabella!C$1,"")</f>
        <v>-9</v>
      </c>
      <c r="D9" s="17" t="str">
        <f>IF('Dati ciclo'!A14&lt;&gt;"",VLOOKUP(C9,Tabella!A$1:B$121,2),"")</f>
        <v>Scarsamente fertile</v>
      </c>
    </row>
    <row r="10" spans="1:4" ht="12.75">
      <c r="A10" s="17">
        <v>-51</v>
      </c>
      <c r="B10" s="17" t="s">
        <v>2</v>
      </c>
      <c r="C10" s="17">
        <f>IF('Dati ciclo'!A15&lt;&gt;"",'Dati ciclo'!B15-Tabella!C$1,"")</f>
        <v>-8</v>
      </c>
      <c r="D10" s="17" t="str">
        <f>IF('Dati ciclo'!A15&lt;&gt;"",VLOOKUP(C10,Tabella!A$1:B$121,2),"")</f>
        <v>Scarsamente fertile</v>
      </c>
    </row>
    <row r="11" spans="1:4" ht="12.75">
      <c r="A11" s="17">
        <v>-50</v>
      </c>
      <c r="B11" s="17" t="s">
        <v>2</v>
      </c>
      <c r="C11" s="17">
        <f>IF('Dati ciclo'!A16&lt;&gt;"",'Dati ciclo'!B16-Tabella!C$1,"")</f>
        <v>-7</v>
      </c>
      <c r="D11" s="17" t="str">
        <f>IF('Dati ciclo'!A16&lt;&gt;"",VLOOKUP(C11,Tabella!A$1:B$121,2),"")</f>
        <v>Scarsamente fertile</v>
      </c>
    </row>
    <row r="12" spans="1:4" ht="12.75">
      <c r="A12" s="17">
        <v>-49</v>
      </c>
      <c r="B12" s="17" t="s">
        <v>2</v>
      </c>
      <c r="C12" s="17">
        <f>IF('Dati ciclo'!A17&lt;&gt;"",'Dati ciclo'!B17-Tabella!C$1,"")</f>
        <v>-6</v>
      </c>
      <c r="D12" s="17" t="str">
        <f>IF('Dati ciclo'!A17&lt;&gt;"",VLOOKUP(C12,Tabella!A$1:B$121,2),"")</f>
        <v>Poco fertile</v>
      </c>
    </row>
    <row r="13" spans="1:4" ht="12.75">
      <c r="A13" s="17">
        <v>-48</v>
      </c>
      <c r="B13" s="17" t="s">
        <v>2</v>
      </c>
      <c r="C13" s="17">
        <f>IF('Dati ciclo'!A18&lt;&gt;"",'Dati ciclo'!B18-Tabella!C$1,"")</f>
        <v>-5</v>
      </c>
      <c r="D13" s="17" t="str">
        <f>IF('Dati ciclo'!A18&lt;&gt;"",VLOOKUP(C13,Tabella!A$1:B$121,2),"")</f>
        <v>Poco fertile</v>
      </c>
    </row>
    <row r="14" spans="1:4" ht="12.75">
      <c r="A14" s="17">
        <v>-47</v>
      </c>
      <c r="B14" s="17" t="s">
        <v>2</v>
      </c>
      <c r="C14" s="17">
        <f>IF('Dati ciclo'!A19&lt;&gt;"",'Dati ciclo'!B19-Tabella!C$1,"")</f>
        <v>-4</v>
      </c>
      <c r="D14" s="17" t="str">
        <f>IF('Dati ciclo'!A19&lt;&gt;"",VLOOKUP(C14,Tabella!A$1:B$121,2),"")</f>
        <v>Abbastanza fertile</v>
      </c>
    </row>
    <row r="15" spans="1:4" ht="12.75">
      <c r="A15" s="17">
        <v>-46</v>
      </c>
      <c r="B15" s="17" t="s">
        <v>2</v>
      </c>
      <c r="C15" s="17">
        <f>IF('Dati ciclo'!A20&lt;&gt;"",'Dati ciclo'!B20-Tabella!C$1,"")</f>
        <v>-3</v>
      </c>
      <c r="D15" s="17" t="str">
        <f>IF('Dati ciclo'!A20&lt;&gt;"",VLOOKUP(C15,Tabella!A$1:B$121,2),"")</f>
        <v>Abbastanza fertile</v>
      </c>
    </row>
    <row r="16" spans="1:4" ht="12.75">
      <c r="A16" s="17">
        <v>-45</v>
      </c>
      <c r="B16" s="17" t="s">
        <v>2</v>
      </c>
      <c r="C16" s="17">
        <f>IF('Dati ciclo'!A21&lt;&gt;"",'Dati ciclo'!B21-Tabella!C$1,"")</f>
        <v>-2</v>
      </c>
      <c r="D16" s="17" t="str">
        <f>IF('Dati ciclo'!A21&lt;&gt;"",VLOOKUP(C16,Tabella!A$1:B$121,2),"")</f>
        <v>Fertile</v>
      </c>
    </row>
    <row r="17" spans="1:4" ht="12.75">
      <c r="A17" s="17">
        <v>-44</v>
      </c>
      <c r="B17" s="17" t="s">
        <v>2</v>
      </c>
      <c r="C17" s="17">
        <f>IF('Dati ciclo'!A22&lt;&gt;"",'Dati ciclo'!B22-Tabella!C$1,"")</f>
        <v>-1</v>
      </c>
      <c r="D17" s="17" t="str">
        <f>IF('Dati ciclo'!A22&lt;&gt;"",VLOOKUP(C17,Tabella!A$1:B$121,2),"")</f>
        <v>Fertile</v>
      </c>
    </row>
    <row r="18" spans="1:4" ht="12.75">
      <c r="A18" s="17">
        <v>-43</v>
      </c>
      <c r="B18" s="17" t="s">
        <v>2</v>
      </c>
      <c r="C18" s="17">
        <f>IF('Dati ciclo'!A23&lt;&gt;"",'Dati ciclo'!B23-Tabella!C$1,"")</f>
        <v>0</v>
      </c>
      <c r="D18" s="17" t="str">
        <f>IF('Dati ciclo'!A23&lt;&gt;"",VLOOKUP(C18,Tabella!A$1:B$121,2),"")</f>
        <v>Molto fertile</v>
      </c>
    </row>
    <row r="19" spans="1:4" ht="12.75">
      <c r="A19" s="17">
        <v>-42</v>
      </c>
      <c r="B19" s="17" t="s">
        <v>2</v>
      </c>
      <c r="C19" s="17">
        <f>IF('Dati ciclo'!A24&lt;&gt;"",'Dati ciclo'!B24-Tabella!C$1,"")</f>
        <v>1</v>
      </c>
      <c r="D19" s="17" t="str">
        <f>IF('Dati ciclo'!A24&lt;&gt;"",VLOOKUP(C19,Tabella!A$1:B$121,2),"")</f>
        <v>Fertile</v>
      </c>
    </row>
    <row r="20" spans="1:4" ht="12.75">
      <c r="A20" s="17">
        <v>-41</v>
      </c>
      <c r="B20" s="17" t="s">
        <v>2</v>
      </c>
      <c r="C20" s="17">
        <f>IF('Dati ciclo'!A25&lt;&gt;"",'Dati ciclo'!B25-Tabella!C$1,"")</f>
        <v>2</v>
      </c>
      <c r="D20" s="17" t="str">
        <f>IF('Dati ciclo'!A25&lt;&gt;"",VLOOKUP(C20,Tabella!A$1:B$121,2),"")</f>
        <v>Fertile</v>
      </c>
    </row>
    <row r="21" spans="1:4" ht="12.75">
      <c r="A21" s="17">
        <v>-40</v>
      </c>
      <c r="B21" s="17" t="s">
        <v>2</v>
      </c>
      <c r="C21" s="17">
        <f>IF('Dati ciclo'!A26&lt;&gt;"",'Dati ciclo'!B26-Tabella!C$1,"")</f>
        <v>3</v>
      </c>
      <c r="D21" s="17" t="str">
        <f>IF('Dati ciclo'!A26&lt;&gt;"",VLOOKUP(C21,Tabella!A$1:B$121,2),"")</f>
        <v>Abbastanza fertile</v>
      </c>
    </row>
    <row r="22" spans="1:4" ht="12.75">
      <c r="A22" s="17">
        <v>-39</v>
      </c>
      <c r="B22" s="17" t="s">
        <v>2</v>
      </c>
      <c r="C22" s="17">
        <f>IF('Dati ciclo'!A27&lt;&gt;"",'Dati ciclo'!B27-Tabella!C$1,"")</f>
        <v>4</v>
      </c>
      <c r="D22" s="17" t="str">
        <f>IF('Dati ciclo'!A27&lt;&gt;"",VLOOKUP(C22,Tabella!A$1:B$121,2),"")</f>
        <v>Abbastanza fertile</v>
      </c>
    </row>
    <row r="23" spans="1:4" ht="12.75">
      <c r="A23" s="17">
        <v>-38</v>
      </c>
      <c r="B23" s="17" t="s">
        <v>2</v>
      </c>
      <c r="C23" s="17">
        <f>IF('Dati ciclo'!A28&lt;&gt;"",'Dati ciclo'!B28-Tabella!C$1,"")</f>
        <v>5</v>
      </c>
      <c r="D23" s="17" t="str">
        <f>IF('Dati ciclo'!A28&lt;&gt;"",VLOOKUP(C23,Tabella!A$1:B$121,2),"")</f>
        <v>Poco fertile</v>
      </c>
    </row>
    <row r="24" spans="1:4" ht="12.75">
      <c r="A24" s="17">
        <v>-37</v>
      </c>
      <c r="B24" s="17" t="s">
        <v>2</v>
      </c>
      <c r="C24" s="17">
        <f>IF('Dati ciclo'!A29&lt;&gt;"",'Dati ciclo'!B29-Tabella!C$1,"")</f>
        <v>6</v>
      </c>
      <c r="D24" s="17" t="str">
        <f>IF('Dati ciclo'!A29&lt;&gt;"",VLOOKUP(C24,Tabella!A$1:B$121,2),"")</f>
        <v>Poco fertile</v>
      </c>
    </row>
    <row r="25" spans="1:4" ht="12.75">
      <c r="A25" s="17">
        <v>-36</v>
      </c>
      <c r="B25" s="17" t="s">
        <v>2</v>
      </c>
      <c r="C25" s="17">
        <f>IF('Dati ciclo'!A30&lt;&gt;"",'Dati ciclo'!B30-Tabella!C$1,"")</f>
        <v>7</v>
      </c>
      <c r="D25" s="17" t="str">
        <f>IF('Dati ciclo'!A30&lt;&gt;"",VLOOKUP(C25,Tabella!A$1:B$121,2),"")</f>
        <v>Scarsamente fertile</v>
      </c>
    </row>
    <row r="26" spans="1:4" ht="12.75">
      <c r="A26" s="17">
        <v>-35</v>
      </c>
      <c r="B26" s="17" t="s">
        <v>2</v>
      </c>
      <c r="C26" s="17">
        <f>IF('Dati ciclo'!A31&lt;&gt;"",'Dati ciclo'!B31-Tabella!C$1,"")</f>
        <v>8</v>
      </c>
      <c r="D26" s="17" t="str">
        <f>IF('Dati ciclo'!A31&lt;&gt;"",VLOOKUP(C26,Tabella!A$1:B$121,2),"")</f>
        <v>Scarsamente fertile</v>
      </c>
    </row>
    <row r="27" spans="1:4" ht="12.75">
      <c r="A27" s="17">
        <v>-34</v>
      </c>
      <c r="B27" s="17" t="s">
        <v>2</v>
      </c>
      <c r="C27" s="17">
        <f>IF('Dati ciclo'!A32&lt;&gt;"",'Dati ciclo'!B32-Tabella!C$1,"")</f>
        <v>9</v>
      </c>
      <c r="D27" s="17" t="str">
        <f>IF('Dati ciclo'!A32&lt;&gt;"",VLOOKUP(C27,Tabella!A$1:B$121,2),"")</f>
        <v>Scarsamente fertile</v>
      </c>
    </row>
    <row r="28" spans="1:4" ht="12.75">
      <c r="A28" s="17">
        <v>-33</v>
      </c>
      <c r="B28" s="17" t="s">
        <v>2</v>
      </c>
      <c r="C28" s="17">
        <f>IF('Dati ciclo'!A33&lt;&gt;"",'Dati ciclo'!B33-Tabella!C$1,"")</f>
        <v>10</v>
      </c>
      <c r="D28" s="17" t="str">
        <f>IF('Dati ciclo'!A33&lt;&gt;"",VLOOKUP(C28,Tabella!A$1:B$121,2),"")</f>
        <v>Scarsamente fertile</v>
      </c>
    </row>
    <row r="29" spans="1:4" ht="12.75">
      <c r="A29" s="17">
        <v>-32</v>
      </c>
      <c r="B29" s="17" t="s">
        <v>2</v>
      </c>
      <c r="C29" s="17">
        <f>IF('Dati ciclo'!A34&lt;&gt;"",'Dati ciclo'!B34-Tabella!C$1,"")</f>
        <v>11</v>
      </c>
      <c r="D29" s="17" t="str">
        <f>IF('Dati ciclo'!A34&lt;&gt;"",VLOOKUP(C29,Tabella!A$1:B$121,2),"")</f>
        <v>Scarsamente fertile</v>
      </c>
    </row>
    <row r="30" spans="1:4" ht="12.75">
      <c r="A30" s="17">
        <v>-31</v>
      </c>
      <c r="B30" s="17" t="s">
        <v>2</v>
      </c>
      <c r="C30" s="17">
        <f>IF('Dati ciclo'!A35&lt;&gt;"",'Dati ciclo'!B35-Tabella!C$1,"")</f>
        <v>12</v>
      </c>
      <c r="D30" s="17" t="str">
        <f>IF('Dati ciclo'!A35&lt;&gt;"",VLOOKUP(C30,Tabella!A$1:B$121,2),"")</f>
        <v>Scarsamente fertile</v>
      </c>
    </row>
    <row r="31" spans="1:4" ht="12.75">
      <c r="A31" s="17">
        <v>-30</v>
      </c>
      <c r="B31" s="17" t="s">
        <v>2</v>
      </c>
      <c r="C31" s="17">
        <f>IF('Dati ciclo'!A36&lt;&gt;"",'Dati ciclo'!B36-Tabella!C$1,"")</f>
        <v>13</v>
      </c>
      <c r="D31" s="17" t="str">
        <f>IF('Dati ciclo'!A36&lt;&gt;"",VLOOKUP(C31,Tabella!A$1:B$121,2),"")</f>
        <v>Scarsamente fertile</v>
      </c>
    </row>
    <row r="32" spans="1:4" ht="12.75">
      <c r="A32" s="17">
        <v>-29</v>
      </c>
      <c r="B32" s="17" t="s">
        <v>2</v>
      </c>
      <c r="C32" s="17">
        <f>IF('Dati ciclo'!A37&lt;&gt;"",'Dati ciclo'!B37-Tabella!C$1,"")</f>
        <v>14</v>
      </c>
      <c r="D32" s="17" t="str">
        <f>IF('Dati ciclo'!A37&lt;&gt;"",VLOOKUP(C32,Tabella!A$1:B$121,2),"")</f>
        <v>Scarsamente fertile</v>
      </c>
    </row>
    <row r="33" spans="1:4" ht="12.75">
      <c r="A33" s="17">
        <v>-28</v>
      </c>
      <c r="B33" s="17" t="s">
        <v>2</v>
      </c>
      <c r="C33" s="17">
        <f>IF('Dati ciclo'!A38&lt;&gt;"",'Dati ciclo'!B38-Tabella!C$1,"")</f>
      </c>
      <c r="D33" s="17">
        <f>IF('Dati ciclo'!A38&lt;&gt;"",VLOOKUP(C33,Tabella!A$1:B$121,2),"")</f>
      </c>
    </row>
    <row r="34" spans="1:4" ht="12.75">
      <c r="A34" s="17">
        <v>-27</v>
      </c>
      <c r="B34" s="17" t="s">
        <v>2</v>
      </c>
      <c r="C34" s="17">
        <f>IF('Dati ciclo'!A39&lt;&gt;"",'Dati ciclo'!B39-Tabella!C$1,"")</f>
      </c>
      <c r="D34" s="17">
        <f>IF('Dati ciclo'!A39&lt;&gt;"",VLOOKUP(C34,Tabella!A$1:B$121,2),"")</f>
      </c>
    </row>
    <row r="35" spans="1:4" ht="12.75">
      <c r="A35" s="17">
        <v>-26</v>
      </c>
      <c r="B35" s="17" t="s">
        <v>2</v>
      </c>
      <c r="C35" s="17">
        <f>IF('Dati ciclo'!A40&lt;&gt;"",'Dati ciclo'!B40-Tabella!C$1,"")</f>
      </c>
      <c r="D35" s="17">
        <f>IF('Dati ciclo'!A40&lt;&gt;"",VLOOKUP(C35,Tabella!A$1:B$121,2),"")</f>
      </c>
    </row>
    <row r="36" spans="1:4" ht="12.75">
      <c r="A36" s="17">
        <v>-25</v>
      </c>
      <c r="B36" s="17" t="s">
        <v>2</v>
      </c>
      <c r="C36" s="17">
        <f>IF('Dati ciclo'!A41&lt;&gt;"",'Dati ciclo'!B41-Tabella!C$1,"")</f>
      </c>
      <c r="D36" s="17">
        <f>IF('Dati ciclo'!A41&lt;&gt;"",VLOOKUP(C36,Tabella!A$1:B$121,2),"")</f>
      </c>
    </row>
    <row r="37" spans="1:4" ht="12.75">
      <c r="A37" s="17">
        <v>-24</v>
      </c>
      <c r="B37" s="17" t="s">
        <v>2</v>
      </c>
      <c r="C37" s="17">
        <f>IF('Dati ciclo'!A42&lt;&gt;"",'Dati ciclo'!B42-Tabella!C$1,"")</f>
      </c>
      <c r="D37" s="17">
        <f>IF('Dati ciclo'!A42&lt;&gt;"",VLOOKUP(C37,Tabella!A$1:B$121,2),"")</f>
      </c>
    </row>
    <row r="38" spans="1:4" ht="12.75">
      <c r="A38" s="17">
        <v>-23</v>
      </c>
      <c r="B38" s="17" t="s">
        <v>2</v>
      </c>
      <c r="C38" s="17">
        <f>IF('Dati ciclo'!A43&lt;&gt;"",'Dati ciclo'!B43-Tabella!C$1,"")</f>
      </c>
      <c r="D38" s="17">
        <f>IF('Dati ciclo'!A43&lt;&gt;"",VLOOKUP(C38,Tabella!A$1:B$121,2),"")</f>
      </c>
    </row>
    <row r="39" spans="1:4" ht="12.75">
      <c r="A39" s="17">
        <v>-22</v>
      </c>
      <c r="B39" s="17" t="s">
        <v>2</v>
      </c>
      <c r="C39" s="17">
        <f>IF('Dati ciclo'!A44&lt;&gt;"",'Dati ciclo'!B44-Tabella!C$1,"")</f>
      </c>
      <c r="D39" s="17">
        <f>IF('Dati ciclo'!A44&lt;&gt;"",VLOOKUP(C39,Tabella!A$1:B$121,2),"")</f>
      </c>
    </row>
    <row r="40" spans="1:4" ht="12.75">
      <c r="A40" s="17">
        <v>-21</v>
      </c>
      <c r="B40" s="17" t="s">
        <v>2</v>
      </c>
      <c r="C40" s="17">
        <f>IF('Dati ciclo'!A45&lt;&gt;"",'Dati ciclo'!B45-Tabella!C$1,"")</f>
      </c>
      <c r="D40" s="17">
        <f>IF('Dati ciclo'!A45&lt;&gt;"",VLOOKUP(C40,Tabella!A$1:B$121,2),"")</f>
      </c>
    </row>
    <row r="41" spans="1:4" ht="12.75">
      <c r="A41" s="17">
        <v>-20</v>
      </c>
      <c r="B41" s="17" t="s">
        <v>2</v>
      </c>
      <c r="C41" s="17">
        <f>IF('Dati ciclo'!A46&lt;&gt;"",'Dati ciclo'!B46-Tabella!C$1,"")</f>
      </c>
      <c r="D41" s="17">
        <f>IF('Dati ciclo'!A46&lt;&gt;"",VLOOKUP(C41,Tabella!A$1:B$121,2),"")</f>
      </c>
    </row>
    <row r="42" spans="1:4" ht="12.75">
      <c r="A42" s="17">
        <v>-19</v>
      </c>
      <c r="B42" s="17" t="s">
        <v>2</v>
      </c>
      <c r="C42" s="17">
        <f>IF('Dati ciclo'!A47&lt;&gt;"",'Dati ciclo'!B47-Tabella!C$1,"")</f>
      </c>
      <c r="D42" s="17">
        <f>IF('Dati ciclo'!A47&lt;&gt;"",VLOOKUP(C42,Tabella!A$1:B$121,2),"")</f>
      </c>
    </row>
    <row r="43" spans="1:4" ht="12.75">
      <c r="A43" s="17">
        <v>-18</v>
      </c>
      <c r="B43" s="17" t="s">
        <v>2</v>
      </c>
      <c r="C43" s="17">
        <f>IF('Dati ciclo'!A48&lt;&gt;"",'Dati ciclo'!B48-Tabella!C$1,"")</f>
      </c>
      <c r="D43" s="17">
        <f>IF('Dati ciclo'!A48&lt;&gt;"",VLOOKUP(C43,Tabella!A$1:B$121,2),"")</f>
      </c>
    </row>
    <row r="44" spans="1:4" ht="12.75">
      <c r="A44" s="17">
        <v>-17</v>
      </c>
      <c r="B44" s="17" t="s">
        <v>2</v>
      </c>
      <c r="C44" s="17">
        <f>IF('Dati ciclo'!A49&lt;&gt;"",'Dati ciclo'!B49-Tabella!C$1,"")</f>
      </c>
      <c r="D44" s="17">
        <f>IF('Dati ciclo'!A49&lt;&gt;"",VLOOKUP(C44,Tabella!A$1:B$121,2),"")</f>
      </c>
    </row>
    <row r="45" spans="1:4" ht="12.75">
      <c r="A45" s="17">
        <v>-16</v>
      </c>
      <c r="B45" s="17" t="s">
        <v>2</v>
      </c>
      <c r="C45" s="17">
        <f>IF('Dati ciclo'!A50&lt;&gt;"",'Dati ciclo'!B50-Tabella!C$1,"")</f>
      </c>
      <c r="D45" s="17">
        <f>IF('Dati ciclo'!A50&lt;&gt;"",VLOOKUP(C45,Tabella!A$1:B$121,2),"")</f>
      </c>
    </row>
    <row r="46" spans="1:4" ht="12.75">
      <c r="A46" s="17">
        <v>-15</v>
      </c>
      <c r="B46" s="17" t="s">
        <v>2</v>
      </c>
      <c r="C46" s="17">
        <f>IF('Dati ciclo'!A51&lt;&gt;"",'Dati ciclo'!B51-Tabella!C$1,"")</f>
      </c>
      <c r="D46" s="17">
        <f>IF('Dati ciclo'!A51&lt;&gt;"",VLOOKUP(C46,Tabella!A$1:B$121,2),"")</f>
      </c>
    </row>
    <row r="47" spans="1:4" ht="12.75">
      <c r="A47" s="17">
        <v>-14</v>
      </c>
      <c r="B47" s="17" t="s">
        <v>2</v>
      </c>
      <c r="C47" s="17">
        <f>IF('Dati ciclo'!A52&lt;&gt;"",'Dati ciclo'!B52-Tabella!C$1,"")</f>
      </c>
      <c r="D47" s="17">
        <f>IF('Dati ciclo'!A52&lt;&gt;"",VLOOKUP(C47,Tabella!A$1:B$121,2),"")</f>
      </c>
    </row>
    <row r="48" spans="1:4" ht="12.75">
      <c r="A48" s="17">
        <v>-13</v>
      </c>
      <c r="B48" s="17" t="s">
        <v>2</v>
      </c>
      <c r="C48" s="17">
        <f>IF('Dati ciclo'!A53&lt;&gt;"",'Dati ciclo'!B53-Tabella!C$1,"")</f>
      </c>
      <c r="D48" s="17">
        <f>IF('Dati ciclo'!A53&lt;&gt;"",VLOOKUP(C48,Tabella!A$1:B$121,2),"")</f>
      </c>
    </row>
    <row r="49" spans="1:4" ht="12.75">
      <c r="A49" s="17">
        <v>-12</v>
      </c>
      <c r="B49" s="17" t="s">
        <v>2</v>
      </c>
      <c r="C49" s="17">
        <f>IF('Dati ciclo'!A54&lt;&gt;"",'Dati ciclo'!B54-Tabella!C$1,"")</f>
      </c>
      <c r="D49" s="17">
        <f>IF('Dati ciclo'!A54&lt;&gt;"",VLOOKUP(C49,Tabella!A$1:B$121,2),"")</f>
      </c>
    </row>
    <row r="50" spans="1:4" ht="12.75">
      <c r="A50" s="17">
        <v>-11</v>
      </c>
      <c r="B50" s="17" t="s">
        <v>2</v>
      </c>
      <c r="C50" s="17">
        <f>IF('Dati ciclo'!A55&lt;&gt;"",'Dati ciclo'!B55-Tabella!C$1,"")</f>
      </c>
      <c r="D50" s="17">
        <f>IF('Dati ciclo'!A55&lt;&gt;"",VLOOKUP(C50,Tabella!A$1:B$121,2),"")</f>
      </c>
    </row>
    <row r="51" spans="1:4" ht="12.75">
      <c r="A51" s="17">
        <v>-10</v>
      </c>
      <c r="B51" s="17" t="s">
        <v>2</v>
      </c>
      <c r="C51" s="17">
        <f>IF('Dati ciclo'!A56&lt;&gt;"",'Dati ciclo'!B56-Tabella!C$1,"")</f>
      </c>
      <c r="D51" s="17">
        <f>IF('Dati ciclo'!A56&lt;&gt;"",VLOOKUP(C51,Tabella!A$1:B$121,2),"")</f>
      </c>
    </row>
    <row r="52" spans="1:4" ht="12.75">
      <c r="A52" s="17">
        <v>-9</v>
      </c>
      <c r="B52" s="17" t="s">
        <v>2</v>
      </c>
      <c r="C52" s="17">
        <f>IF('Dati ciclo'!A57&lt;&gt;"",'Dati ciclo'!B57-Tabella!C$1,"")</f>
      </c>
      <c r="D52" s="17">
        <f>IF('Dati ciclo'!A57&lt;&gt;"",VLOOKUP(C52,Tabella!A$1:B$121,2),"")</f>
      </c>
    </row>
    <row r="53" spans="1:4" ht="12.75">
      <c r="A53" s="17">
        <v>-8</v>
      </c>
      <c r="B53" s="17" t="s">
        <v>2</v>
      </c>
      <c r="C53" s="17">
        <f>IF('Dati ciclo'!A58&lt;&gt;"",'Dati ciclo'!B58-Tabella!C$1,"")</f>
      </c>
      <c r="D53" s="17">
        <f>IF('Dati ciclo'!A58&lt;&gt;"",VLOOKUP(C53,Tabella!A$1:B$121,2),"")</f>
      </c>
    </row>
    <row r="54" spans="1:4" ht="12.75">
      <c r="A54" s="17">
        <v>-7</v>
      </c>
      <c r="B54" s="17" t="s">
        <v>2</v>
      </c>
      <c r="C54" s="17">
        <f>IF('Dati ciclo'!A59&lt;&gt;"",'Dati ciclo'!B59-Tabella!C$1,"")</f>
      </c>
      <c r="D54" s="17">
        <f>IF('Dati ciclo'!A59&lt;&gt;"",VLOOKUP(C54,Tabella!A$1:B$121,2),"")</f>
      </c>
    </row>
    <row r="55" spans="1:4" ht="12.75">
      <c r="A55" s="17">
        <v>-6</v>
      </c>
      <c r="B55" s="17" t="s">
        <v>3</v>
      </c>
      <c r="C55" s="17">
        <f>IF('Dati ciclo'!A60&lt;&gt;"",'Dati ciclo'!B60-Tabella!C$1,"")</f>
      </c>
      <c r="D55" s="17">
        <f>IF('Dati ciclo'!A60&lt;&gt;"",VLOOKUP(C55,Tabella!A$1:B$121,2),"")</f>
      </c>
    </row>
    <row r="56" spans="1:4" ht="12.75">
      <c r="A56" s="17">
        <v>-5</v>
      </c>
      <c r="B56" s="17" t="s">
        <v>3</v>
      </c>
      <c r="C56" s="17">
        <f>IF('Dati ciclo'!A61&lt;&gt;"",'Dati ciclo'!B61-Tabella!C$1,"")</f>
      </c>
      <c r="D56" s="17">
        <f>IF('Dati ciclo'!A61&lt;&gt;"",VLOOKUP(C56,Tabella!A$1:B$121,2),"")</f>
      </c>
    </row>
    <row r="57" spans="1:4" ht="12.75">
      <c r="A57" s="17">
        <v>-4</v>
      </c>
      <c r="B57" s="17" t="s">
        <v>4</v>
      </c>
      <c r="C57" s="17">
        <f>IF('Dati ciclo'!A62&lt;&gt;"",'Dati ciclo'!B62-Tabella!C$1,"")</f>
      </c>
      <c r="D57" s="17">
        <f>IF('Dati ciclo'!A62&lt;&gt;"",VLOOKUP(C57,Tabella!A$1:B$121,2),"")</f>
      </c>
    </row>
    <row r="58" spans="1:4" ht="12.75">
      <c r="A58" s="17">
        <v>-3</v>
      </c>
      <c r="B58" s="17" t="s">
        <v>4</v>
      </c>
      <c r="C58" s="17">
        <f>IF('Dati ciclo'!A63&lt;&gt;"",'Dati ciclo'!B63-Tabella!C$1,"")</f>
      </c>
      <c r="D58" s="17">
        <f>IF('Dati ciclo'!A63&lt;&gt;"",VLOOKUP(C58,Tabella!A$1:B$121,2),"")</f>
      </c>
    </row>
    <row r="59" spans="1:4" ht="12.75">
      <c r="A59" s="17">
        <v>-2</v>
      </c>
      <c r="B59" s="17" t="s">
        <v>5</v>
      </c>
      <c r="C59" s="17">
        <f>IF('Dati ciclo'!A64&lt;&gt;"",'Dati ciclo'!B64-Tabella!C$1,"")</f>
      </c>
      <c r="D59" s="17">
        <f>IF('Dati ciclo'!A64&lt;&gt;"",VLOOKUP(C59,Tabella!A$1:B$121,2),"")</f>
      </c>
    </row>
    <row r="60" spans="1:4" ht="12.75">
      <c r="A60" s="17">
        <v>-1</v>
      </c>
      <c r="B60" s="17" t="s">
        <v>5</v>
      </c>
      <c r="C60" s="17">
        <f>IF('Dati ciclo'!A65&lt;&gt;"",'Dati ciclo'!B65-Tabella!C$1,"")</f>
      </c>
      <c r="D60" s="17">
        <f>IF('Dati ciclo'!A65&lt;&gt;"",VLOOKUP(C60,Tabella!A$1:B$121,2),"")</f>
      </c>
    </row>
    <row r="61" spans="1:4" ht="12.75">
      <c r="A61" s="17">
        <v>0</v>
      </c>
      <c r="B61" s="17" t="s">
        <v>6</v>
      </c>
      <c r="C61" s="17">
        <f>IF('Dati ciclo'!A66&lt;&gt;"",'Dati ciclo'!B66-Tabella!C$1,"")</f>
      </c>
      <c r="D61" s="17">
        <f>IF('Dati ciclo'!A66&lt;&gt;"",VLOOKUP(C61,Tabella!A$1:B$121,2),"")</f>
      </c>
    </row>
    <row r="62" spans="1:4" ht="12.75">
      <c r="A62" s="17">
        <v>1</v>
      </c>
      <c r="B62" s="17" t="s">
        <v>5</v>
      </c>
      <c r="C62" s="17">
        <f>IF('Dati ciclo'!A67&lt;&gt;"",'Dati ciclo'!B67-Tabella!C$1,"")</f>
      </c>
      <c r="D62" s="17">
        <f>IF('Dati ciclo'!A67&lt;&gt;"",VLOOKUP(C62,Tabella!A$1:B$121,2),"")</f>
      </c>
    </row>
    <row r="63" spans="1:4" ht="12.75">
      <c r="A63" s="17">
        <v>2</v>
      </c>
      <c r="B63" s="17" t="s">
        <v>5</v>
      </c>
      <c r="C63" s="17">
        <f>IF('Dati ciclo'!A68&lt;&gt;"",'Dati ciclo'!B68-Tabella!C$1,"")</f>
      </c>
      <c r="D63" s="17">
        <f>IF('Dati ciclo'!A68&lt;&gt;"",VLOOKUP(C63,Tabella!A$1:B$121,2),"")</f>
      </c>
    </row>
    <row r="64" spans="1:4" ht="12.75">
      <c r="A64" s="17">
        <v>3</v>
      </c>
      <c r="B64" s="17" t="s">
        <v>4</v>
      </c>
      <c r="C64" s="17">
        <f>IF('Dati ciclo'!A69&lt;&gt;"",'Dati ciclo'!B69-Tabella!C$1,"")</f>
      </c>
      <c r="D64" s="17">
        <f>IF('Dati ciclo'!A69&lt;&gt;"",VLOOKUP(C64,Tabella!A$1:B$121,2),"")</f>
      </c>
    </row>
    <row r="65" spans="1:4" ht="12.75">
      <c r="A65" s="17">
        <v>4</v>
      </c>
      <c r="B65" s="17" t="s">
        <v>4</v>
      </c>
      <c r="C65" s="17">
        <f>IF('Dati ciclo'!A70&lt;&gt;"",'Dati ciclo'!B70-Tabella!C$1,"")</f>
      </c>
      <c r="D65" s="17">
        <f>IF('Dati ciclo'!A70&lt;&gt;"",VLOOKUP(C65,Tabella!A$1:B$121,2),"")</f>
      </c>
    </row>
    <row r="66" spans="1:2" ht="12.75">
      <c r="A66" s="17">
        <v>5</v>
      </c>
      <c r="B66" s="17" t="s">
        <v>3</v>
      </c>
    </row>
    <row r="67" spans="1:2" ht="12.75">
      <c r="A67" s="17">
        <v>6</v>
      </c>
      <c r="B67" s="17" t="s">
        <v>3</v>
      </c>
    </row>
    <row r="68" spans="1:2" ht="12.75">
      <c r="A68" s="17">
        <v>7</v>
      </c>
      <c r="B68" s="17" t="s">
        <v>2</v>
      </c>
    </row>
    <row r="69" spans="1:2" ht="12.75">
      <c r="A69" s="17">
        <v>8</v>
      </c>
      <c r="B69" s="17" t="s">
        <v>2</v>
      </c>
    </row>
    <row r="70" spans="1:2" ht="12.75">
      <c r="A70" s="17">
        <v>9</v>
      </c>
      <c r="B70" s="17" t="s">
        <v>2</v>
      </c>
    </row>
    <row r="71" spans="1:2" ht="12.75">
      <c r="A71" s="17">
        <v>10</v>
      </c>
      <c r="B71" s="17" t="s">
        <v>2</v>
      </c>
    </row>
    <row r="72" spans="1:2" ht="12.75">
      <c r="A72" s="17">
        <v>11</v>
      </c>
      <c r="B72" s="17" t="s">
        <v>2</v>
      </c>
    </row>
    <row r="73" spans="1:2" ht="12.75">
      <c r="A73" s="17">
        <v>12</v>
      </c>
      <c r="B73" s="17" t="s">
        <v>2</v>
      </c>
    </row>
    <row r="74" spans="1:2" ht="12.75">
      <c r="A74" s="17">
        <v>13</v>
      </c>
      <c r="B74" s="17" t="s">
        <v>2</v>
      </c>
    </row>
    <row r="75" spans="1:2" ht="12.75">
      <c r="A75" s="17">
        <v>14</v>
      </c>
      <c r="B75" s="17" t="s">
        <v>2</v>
      </c>
    </row>
    <row r="76" spans="1:2" ht="12.75">
      <c r="A76" s="17">
        <v>15</v>
      </c>
      <c r="B76" s="17" t="s">
        <v>2</v>
      </c>
    </row>
    <row r="77" spans="1:2" ht="12.75">
      <c r="A77" s="17">
        <v>16</v>
      </c>
      <c r="B77" s="17" t="s">
        <v>2</v>
      </c>
    </row>
    <row r="78" spans="1:2" ht="12.75">
      <c r="A78" s="17">
        <v>17</v>
      </c>
      <c r="B78" s="17" t="s">
        <v>2</v>
      </c>
    </row>
    <row r="79" spans="1:2" ht="12.75">
      <c r="A79" s="17">
        <v>18</v>
      </c>
      <c r="B79" s="17" t="s">
        <v>2</v>
      </c>
    </row>
    <row r="80" spans="1:2" ht="12.75">
      <c r="A80" s="17">
        <v>19</v>
      </c>
      <c r="B80" s="17" t="s">
        <v>2</v>
      </c>
    </row>
    <row r="81" spans="1:2" ht="12.75">
      <c r="A81" s="17">
        <v>20</v>
      </c>
      <c r="B81" s="17" t="s">
        <v>2</v>
      </c>
    </row>
    <row r="82" spans="1:2" ht="12.75">
      <c r="A82" s="17">
        <v>21</v>
      </c>
      <c r="B82" s="17" t="s">
        <v>2</v>
      </c>
    </row>
    <row r="83" spans="1:2" ht="12.75">
      <c r="A83" s="17">
        <v>22</v>
      </c>
      <c r="B83" s="17" t="s">
        <v>2</v>
      </c>
    </row>
    <row r="84" spans="1:2" ht="12.75">
      <c r="A84" s="17">
        <v>23</v>
      </c>
      <c r="B84" s="17" t="s">
        <v>2</v>
      </c>
    </row>
    <row r="85" spans="1:2" ht="12.75">
      <c r="A85" s="17">
        <v>24</v>
      </c>
      <c r="B85" s="17" t="s">
        <v>2</v>
      </c>
    </row>
    <row r="86" spans="1:2" ht="12.75">
      <c r="A86" s="17">
        <v>25</v>
      </c>
      <c r="B86" s="17" t="s">
        <v>2</v>
      </c>
    </row>
    <row r="87" spans="1:2" ht="12.75">
      <c r="A87" s="17">
        <v>26</v>
      </c>
      <c r="B87" s="17" t="s">
        <v>2</v>
      </c>
    </row>
    <row r="88" spans="1:2" ht="12.75">
      <c r="A88" s="17">
        <v>27</v>
      </c>
      <c r="B88" s="17" t="s">
        <v>2</v>
      </c>
    </row>
    <row r="89" spans="1:2" ht="12.75">
      <c r="A89" s="17">
        <v>28</v>
      </c>
      <c r="B89" s="17" t="s">
        <v>2</v>
      </c>
    </row>
    <row r="90" spans="1:2" ht="12.75">
      <c r="A90" s="17">
        <v>29</v>
      </c>
      <c r="B90" s="17" t="s">
        <v>2</v>
      </c>
    </row>
    <row r="91" spans="1:2" ht="12.75">
      <c r="A91" s="17">
        <v>30</v>
      </c>
      <c r="B91" s="17" t="s">
        <v>2</v>
      </c>
    </row>
    <row r="92" spans="1:2" ht="12.75">
      <c r="A92" s="17">
        <v>31</v>
      </c>
      <c r="B92" s="17" t="s">
        <v>2</v>
      </c>
    </row>
    <row r="93" spans="1:2" ht="12.75">
      <c r="A93" s="17">
        <v>32</v>
      </c>
      <c r="B93" s="17" t="s">
        <v>2</v>
      </c>
    </row>
    <row r="94" spans="1:2" ht="12.75">
      <c r="A94" s="17">
        <v>33</v>
      </c>
      <c r="B94" s="17" t="s">
        <v>2</v>
      </c>
    </row>
    <row r="95" spans="1:2" ht="12.75">
      <c r="A95" s="17">
        <v>34</v>
      </c>
      <c r="B95" s="17" t="s">
        <v>2</v>
      </c>
    </row>
    <row r="96" spans="1:2" ht="12.75">
      <c r="A96" s="17">
        <v>35</v>
      </c>
      <c r="B96" s="17" t="s">
        <v>2</v>
      </c>
    </row>
    <row r="97" spans="1:2" ht="12.75">
      <c r="A97" s="17">
        <v>36</v>
      </c>
      <c r="B97" s="17" t="s">
        <v>2</v>
      </c>
    </row>
    <row r="98" spans="1:2" ht="12.75">
      <c r="A98" s="17">
        <v>37</v>
      </c>
      <c r="B98" s="17" t="s">
        <v>2</v>
      </c>
    </row>
    <row r="99" spans="1:2" ht="12.75">
      <c r="A99" s="17">
        <v>38</v>
      </c>
      <c r="B99" s="17" t="s">
        <v>2</v>
      </c>
    </row>
    <row r="100" spans="1:2" ht="12.75">
      <c r="A100" s="17">
        <v>39</v>
      </c>
      <c r="B100" s="17" t="s">
        <v>2</v>
      </c>
    </row>
    <row r="101" spans="1:2" ht="12.75">
      <c r="A101" s="17">
        <v>40</v>
      </c>
      <c r="B101" s="17" t="s">
        <v>2</v>
      </c>
    </row>
    <row r="102" spans="1:2" ht="12.75">
      <c r="A102" s="17">
        <v>41</v>
      </c>
      <c r="B102" s="17" t="s">
        <v>2</v>
      </c>
    </row>
    <row r="103" spans="1:2" ht="12.75">
      <c r="A103" s="17">
        <v>42</v>
      </c>
      <c r="B103" s="17" t="s">
        <v>2</v>
      </c>
    </row>
    <row r="104" spans="1:2" ht="12.75">
      <c r="A104" s="17">
        <v>43</v>
      </c>
      <c r="B104" s="17" t="s">
        <v>2</v>
      </c>
    </row>
    <row r="105" spans="1:2" ht="12.75">
      <c r="A105" s="17">
        <v>44</v>
      </c>
      <c r="B105" s="17" t="s">
        <v>2</v>
      </c>
    </row>
    <row r="106" spans="1:2" ht="12.75">
      <c r="A106" s="17">
        <v>45</v>
      </c>
      <c r="B106" s="17" t="s">
        <v>2</v>
      </c>
    </row>
    <row r="107" spans="1:2" ht="12.75">
      <c r="A107" s="17">
        <v>46</v>
      </c>
      <c r="B107" s="17" t="s">
        <v>2</v>
      </c>
    </row>
    <row r="108" spans="1:2" ht="12.75">
      <c r="A108" s="17">
        <v>47</v>
      </c>
      <c r="B108" s="17" t="s">
        <v>2</v>
      </c>
    </row>
    <row r="109" spans="1:2" ht="12.75">
      <c r="A109" s="17">
        <v>48</v>
      </c>
      <c r="B109" s="17" t="s">
        <v>2</v>
      </c>
    </row>
    <row r="110" spans="1:2" ht="12.75">
      <c r="A110" s="17">
        <v>49</v>
      </c>
      <c r="B110" s="17" t="s">
        <v>2</v>
      </c>
    </row>
    <row r="111" spans="1:2" ht="12.75">
      <c r="A111" s="17">
        <v>50</v>
      </c>
      <c r="B111" s="17" t="s">
        <v>2</v>
      </c>
    </row>
    <row r="112" spans="1:2" ht="12.75">
      <c r="A112" s="17">
        <v>51</v>
      </c>
      <c r="B112" s="17" t="s">
        <v>2</v>
      </c>
    </row>
    <row r="113" spans="1:2" ht="12.75">
      <c r="A113" s="17">
        <v>52</v>
      </c>
      <c r="B113" s="17" t="s">
        <v>2</v>
      </c>
    </row>
    <row r="114" spans="1:2" ht="12.75">
      <c r="A114" s="17">
        <v>53</v>
      </c>
      <c r="B114" s="17" t="s">
        <v>2</v>
      </c>
    </row>
    <row r="115" spans="1:2" ht="12.75">
      <c r="A115" s="17">
        <v>54</v>
      </c>
      <c r="B115" s="17" t="s">
        <v>2</v>
      </c>
    </row>
    <row r="116" spans="1:2" ht="12.75">
      <c r="A116" s="17">
        <v>55</v>
      </c>
      <c r="B116" s="17" t="s">
        <v>2</v>
      </c>
    </row>
    <row r="117" spans="1:2" ht="12.75">
      <c r="A117" s="17">
        <v>56</v>
      </c>
      <c r="B117" s="17" t="s">
        <v>2</v>
      </c>
    </row>
    <row r="118" spans="1:2" ht="12.75">
      <c r="A118" s="17">
        <v>57</v>
      </c>
      <c r="B118" s="17" t="s">
        <v>2</v>
      </c>
    </row>
    <row r="119" spans="1:2" ht="12.75">
      <c r="A119" s="17">
        <v>58</v>
      </c>
      <c r="B119" s="17" t="s">
        <v>2</v>
      </c>
    </row>
    <row r="120" spans="1:2" ht="12.75">
      <c r="A120" s="17">
        <v>59</v>
      </c>
      <c r="B120" s="17" t="s">
        <v>2</v>
      </c>
    </row>
    <row r="121" spans="1:2" ht="12.75">
      <c r="A121" s="17">
        <v>60</v>
      </c>
      <c r="B121" s="17" t="s">
        <v>2</v>
      </c>
    </row>
  </sheetData>
  <sheetProtection password="F53E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A1" sqref="A1"/>
    </sheetView>
  </sheetViews>
  <sheetFormatPr defaultColWidth="9.140625" defaultRowHeight="12.75"/>
  <sheetData>
    <row r="1" ht="20.25">
      <c r="A1" s="22" t="s">
        <v>22</v>
      </c>
    </row>
    <row r="2" ht="20.25">
      <c r="A2" s="22" t="s">
        <v>23</v>
      </c>
    </row>
    <row r="5" ht="15">
      <c r="A5" s="23" t="s">
        <v>18</v>
      </c>
    </row>
    <row r="8" ht="15">
      <c r="I8" s="21" t="s">
        <v>0</v>
      </c>
    </row>
    <row r="13" ht="15">
      <c r="I13" s="21" t="s">
        <v>1</v>
      </c>
    </row>
    <row r="17" ht="15">
      <c r="I17" s="21" t="s">
        <v>19</v>
      </c>
    </row>
    <row r="18" ht="15">
      <c r="I18" s="21" t="s">
        <v>20</v>
      </c>
    </row>
    <row r="21" ht="15">
      <c r="A21" s="23" t="s">
        <v>21</v>
      </c>
    </row>
  </sheetData>
  <sheetProtection password="F53E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More</cp:lastModifiedBy>
  <cp:lastPrinted>2008-04-01T15:48:23Z</cp:lastPrinted>
  <dcterms:created xsi:type="dcterms:W3CDTF">2008-03-28T14:57:09Z</dcterms:created>
  <dcterms:modified xsi:type="dcterms:W3CDTF">2008-04-07T11:43:15Z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